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5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<sst xmlns="http://schemas.openxmlformats.org/spreadsheetml/2006/main" count="848" uniqueCount="785">
  <si>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</si>
  <si>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</si>
  <si>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</si>
  <si>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</si>
  <si>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</si>
  <si>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</si>
  <si>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</si>
  <si>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</si>
  <si>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</si>
  <si>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</si>
  <si>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</si>
  <si>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</si>
  <si>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</si>
  <si>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</si>
  <si>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</si>
  <si>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</si>
  <si>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</si>
  <si>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</si>
  <si>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</si>
  <si>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</si>
  <si>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</si>
  <si>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</si>
  <si>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</si>
  <si>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</si>
  <si>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</si>
  <si>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</si>
  <si>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</si>
  <si>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</si>
  <si>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</si>
  <si>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</si>
  <si>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</si>
  <si>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</si>
  <si>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</si>
  <si>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</si>
  <si>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</si>
  <si>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</si>
  <si>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</si>
  <si>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</si>
  <si>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</si>
  <si>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</si>
  <si>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</si>
  <si>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</si>
  <si>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</si>
  <si>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</si>
  <si>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</si>
  <si>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</si>
  <si>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</si>
  <si>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</si>
  <si>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</si>
  <si>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</si>
  <si>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</si>
  <si>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</si>
  <si>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</si>
  <si>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</si>
  <si>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</si>
  <si>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</si>
  <si>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</si>
  <si>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</si>
  <si>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</si>
  <si>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</si>
  <si>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</si>
  <si>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</si>
  <si>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</si>
  <si>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</si>
  <si>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</si>
  <si>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</si>
  <si>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</si>
  <si>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</si>
  <si>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</si>
  <si>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</si>
  <si>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</si>
  <si>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</si>
  <si>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</si>
  <si>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</si>
  <si>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</si>
  <si>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</si>
  <si>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</si>
  <si>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</si>
  <si>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</si>
  <si>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</si>
  <si>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</si>
  <si>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</si>
  <si>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</si>
  <si>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</si>
  <si>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</si>
  <si>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</si>
  <si>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</si>
  <si>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</si>
  <si>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</si>
  <si>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</si>
  <si>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</si>
  <si>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</si>
  <si>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</si>
  <si>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</si>
  <si>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</si>
  <si>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</si>
  <si>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</si>
  <si>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</si>
  <si>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</si>
  <si>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</si>
  <si>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</si>
  <si>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</si>
  <si>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</si>
  <si>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</si>
  <si>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</si>
  <si>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</si>
  <si>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</si>
  <si>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</si>
  <si>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</si>
  <si>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</si>
  <si>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</si>
  <si>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</si>
  <si>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</si>
  <si>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</si>
  <si>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</si>
  <si>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</si>
  <si>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</si>
  <si>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</si>
  <si>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</si>
  <si>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</si>
  <si>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</si>
  <si>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</si>
  <si>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</si>
  <si>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</si>
  <si>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</si>
  <si>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</si>
  <si>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</si>
  <si>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</si>
  <si>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</si>
  <si>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</si>
  <si>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</si>
  <si>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</si>
  <si>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</si>
  <si>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</si>
  <si>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</si>
  <si>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</si>
  <si>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</si>
  <si>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</si>
  <si>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</si>
  <si>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</si>
  <si>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</si>
  <si>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</si>
  <si>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</si>
  <si>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</si>
  <si>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</si>
  <si>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</si>
  <si>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</si>
  <si>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</si>
  <si>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</si>
  <si>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</si>
  <si>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</si>
  <si>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</si>
  <si>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</si>
  <si>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</si>
  <si>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</si>
  <si>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</si>
  <si>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</si>
  <si>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</si>
  <si>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</si>
  <si>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</si>
  <si>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</si>
  <si>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</si>
  <si>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</si>
  <si>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</si>
  <si>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</si>
  <si>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</si>
  <si>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</si>
  <si>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</si>
  <si>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</si>
  <si>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</si>
  <si>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</si>
  <si>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</si>
  <si>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</si>
  <si>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</si>
  <si>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</si>
  <si>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</si>
  <si>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</si>
  <si>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</si>
  <si>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</si>
  <si>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</si>
  <si>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</si>
  <si>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</si>
  <si>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</si>
  <si>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</si>
  <si>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</si>
  <si>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</si>
  <si>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</si>
  <si>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</si>
  <si>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</si>
  <si>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</si>
  <si>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</si>
  <si>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</si>
  <si>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</si>
  <si>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</si>
  <si>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</si>
  <si>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</si>
  <si>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</si>
  <si>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</si>
  <si>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</si>
  <si>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</si>
  <si>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</si>
  <si>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</si>
  <si>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</si>
  <si>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</si>
  <si>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</si>
  <si>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</si>
  <si>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</si>
  <si>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</si>
  <si>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</si>
  <si>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</si>
  <si>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</si>
  <si>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</si>
  <si>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</si>
  <si>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</si>
  <si>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</si>
  <si>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</si>
  <si>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</si>
  <si>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</si>
  <si>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</si>
  <si>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</si>
  <si>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</si>
  <si>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</si>
  <si>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</si>
  <si>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</si>
  <si>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</si>
  <si>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</si>
  <si>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</si>
  <si>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</si>
  <si>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</si>
  <si>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</si>
  <si>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</si>
  <si>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</si>
  <si>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</si>
  <si>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</si>
  <si>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</si>
  <si>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</si>
  <si>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</si>
  <si>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</si>
  <si>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</si>
  <si>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</si>
  <si>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</si>
  <si>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</si>
  <si>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</si>
  <si>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</si>
  <si>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</si>
  <si>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</si>
  <si>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</si>
  <si>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</si>
  <si>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</si>
  <si>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</si>
  <si>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</si>
  <si>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</si>
  <si>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</si>
  <si>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</si>
  <si>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</si>
  <si>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</si>
  <si>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</si>
  <si>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</si>
  <si>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</si>
  <si>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</si>
  <si>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</si>
  <si>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</si>
  <si>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</si>
  <si>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</si>
  <si>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</si>
  <si>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</si>
  <si>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</si>
  <si>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</si>
  <si>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</si>
  <si>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</si>
  <si>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</si>
  <si>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</si>
  <si>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</si>
  <si>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</si>
  <si>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</si>
  <si>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</si>
  <si>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</si>
  <si>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</si>
  <si>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</si>
  <si>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</si>
  <si>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</si>
  <si>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</si>
  <si>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</si>
  <si>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</si>
  <si>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</si>
  <si>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</si>
  <si>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</si>
  <si>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</si>
  <si>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</si>
  <si>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</si>
  <si>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</si>
  <si>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</si>
  <si>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</si>
  <si>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</si>
  <si>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</si>
  <si>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</si>
  <si>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</si>
  <si>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</si>
  <si>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</si>
  <si>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</si>
  <si>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</si>
  <si>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</si>
  <si>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</si>
  <si>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</si>
  <si>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</si>
  <si>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</si>
  <si>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</si>
  <si>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</si>
  <si>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</si>
  <si>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</si>
  <si>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</si>
  <si>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</si>
  <si>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</si>
  <si>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</si>
  <si>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</si>
  <si>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</si>
  <si>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</si>
  <si>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</si>
  <si>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</si>
  <si>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</si>
  <si>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</si>
  <si>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</si>
  <si>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</si>
  <si>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</si>
  <si>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</si>
  <si>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</si>
  <si>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</si>
  <si>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</si>
  <si>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</si>
  <si>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</si>
  <si>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</si>
  <si>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</si>
  <si>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</si>
  <si>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</si>
  <si>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</si>
  <si>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</si>
  <si>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</si>
  <si>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</si>
  <si>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</si>
  <si>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</si>
  <si>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</si>
  <si>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</si>
  <si>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</si>
  <si>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</si>
  <si>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</si>
  <si>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</si>
  <si>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</si>
  <si>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</si>
  <si>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</si>
  <si>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</si>
  <si>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</si>
  <si>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</si>
  <si>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</si>
  <si>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</si>
  <si>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</si>
  <si>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</si>
  <si>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</si>
  <si>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</si>
  <si>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</si>
  <si>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</si>
  <si>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</si>
  <si>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</si>
  <si>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</si>
  <si>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</si>
  <si>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</si>
  <si>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</si>
  <si>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</si>
  <si>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</si>
  <si>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</si>
  <si>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</si>
  <si>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</si>
  <si>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</si>
  <si>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</si>
  <si>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</si>
  <si>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</si>
  <si>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</si>
  <si>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</si>
  <si>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</si>
  <si>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</si>
  <si>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</si>
  <si>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</si>
  <si>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</si>
  <si>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</si>
  <si>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</si>
  <si>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</si>
  <si>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</si>
  <si>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</si>
  <si>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</si>
  <si>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</si>
  <si>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</si>
  <si>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</si>
  <si>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</si>
  <si>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</si>
  <si>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</si>
  <si>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</si>
  <si>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</si>
  <si>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</si>
  <si>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</si>
  <si>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</si>
  <si>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</si>
  <si>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</si>
  <si>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</si>
  <si>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</si>
  <si>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</si>
  <si>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</si>
  <si>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</si>
  <si>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</si>
  <si>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</si>
  <si>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</si>
  <si>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</si>
  <si>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</si>
  <si>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</si>
  <si>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</si>
  <si>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</si>
  <si>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</si>
  <si>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</si>
  <si>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</si>
  <si>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</si>
  <si>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</si>
  <si>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</si>
  <si>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</si>
  <si>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</si>
  <si>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</si>
  <si>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</si>
  <si>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</si>
  <si>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</si>
  <si>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</si>
  <si>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</si>
  <si>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</si>
  <si>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</si>
  <si>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</si>
  <si>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</si>
  <si>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</si>
  <si>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</si>
  <si>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</si>
  <si>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</si>
  <si>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</si>
  <si>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</si>
  <si>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</si>
  <si>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</si>
  <si>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</si>
  <si>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</si>
  <si>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</si>
  <si>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</si>
  <si>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</si>
  <si>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</si>
  <si>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</si>
  <si>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</si>
  <si>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</si>
  <si>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</si>
  <si>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</si>
  <si>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</si>
  <si>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</si>
  <si>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</si>
  <si>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</si>
  <si>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</si>
  <si>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</si>
  <si>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</si>
  <si>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</si>
  <si>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</si>
  <si>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</si>
  <si>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</si>
  <si>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</si>
  <si>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</si>
  <si>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</si>
  <si>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</si>
  <si>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</si>
  <si>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</si>
  <si>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</si>
  <si>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</si>
  <si>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</si>
  <si>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</si>
  <si>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</si>
  <si>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</si>
  <si>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</si>
  <si>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</si>
  <si>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</si>
  <si>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</si>
  <si>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</si>
  <si>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</si>
  <si>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</si>
  <si>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</si>
  <si>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</si>
  <si>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</si>
  <si>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</si>
  <si>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</si>
  <si>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</si>
  <si>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</si>
  <si>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</si>
  <si>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</si>
  <si>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</si>
  <si>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</si>
  <si>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</si>
  <si>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</si>
  <si>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</si>
  <si>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</si>
  <si>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</si>
  <si>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</si>
  <si>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</si>
  <si>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</si>
  <si>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</si>
  <si>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</si>
  <si>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</si>
  <si>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</si>
  <si>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</si>
  <si>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</si>
  <si>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</si>
  <si>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</si>
  <si>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</si>
  <si>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</si>
  <si>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</si>
  <si>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</si>
  <si>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</si>
  <si>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</si>
  <si>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</si>
  <si>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</si>
  <si>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</si>
  <si>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</si>
  <si>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</si>
  <si>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</si>
  <si>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</si>
  <si>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</si>
  <si>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</si>
  <si>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</si>
  <si>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</si>
  <si>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</si>
  <si>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</si>
  <si>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</si>
  <si>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</si>
  <si>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</si>
  <si>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</si>
  <si>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</si>
  <si>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</si>
  <si>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</si>
  <si>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</si>
  <si>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</si>
  <si>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</si>
  <si>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</si>
  <si>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</si>
  <si>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</si>
  <si>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</si>
  <si>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</si>
  <si>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</si>
  <si>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</si>
  <si>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</si>
  <si>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</si>
  <si>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</si>
  <si>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</si>
  <si>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</si>
  <si>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</si>
  <si>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</si>
  <si>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</si>
  <si>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</si>
  <si>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</si>
  <si>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</si>
  <si>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</si>
  <si>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</si>
  <si>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</si>
  <si>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</si>
  <si>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</si>
  <si>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</si>
  <si>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</si>
  <si>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</si>
  <si>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</si>
  <si>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</si>
  <si>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</si>
  <si>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</si>
  <si>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</si>
  <si>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</si>
  <si>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</si>
  <si>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</si>
  <si>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</si>
  <si>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</si>
  <si>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</si>
  <si>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</si>
  <si>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</si>
  <si>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</si>
  <si>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</si>
  <si>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</si>
  <si>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</si>
  <si>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</si>
  <si>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</si>
  <si>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</si>
  <si>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</si>
  <si>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</si>
  <si>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</si>
  <si>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</si>
  <si>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</si>
  <si>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</si>
  <si>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</si>
  <si>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</si>
  <si>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</si>
  <si>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</si>
  <si>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</si>
  <si>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</si>
  <si>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</si>
  <si>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</si>
  <si>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</si>
  <si>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</si>
  <si>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</si>
  <si>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</si>
  <si>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</si>
  <si>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</si>
  <si>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</si>
  <si>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</si>
  <si>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</si>
  <si>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</si>
  <si>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</si>
  <si>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</si>
  <si>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</si>
  <si>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</si>
  <si>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</si>
  <si>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</si>
  <si>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</si>
  <si>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</si>
  <si>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</si>
  <si>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</si>
  <si>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</si>
  <si>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</si>
  <si>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</si>
  <si>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</si>
  <si>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</si>
  <si>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</si>
  <si>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</si>
  <si>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</si>
  <si>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</si>
  <si>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</si>
  <si>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</si>
  <si>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</si>
  <si>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</si>
  <si>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</si>
  <si>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</si>
  <si>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</si>
  <si>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</si>
  <si>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</si>
  <si>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</si>
  <si>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</si>
  <si>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</si>
  <si>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</si>
  <si>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</si>
  <si>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</si>
  <si>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</si>
  <si>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</si>
  <si>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</si>
  <si>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</si>
  <si>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</si>
  <si>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</si>
  <si>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</si>
  <si>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</si>
  <si>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</si>
  <si>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</si>
  <si>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</si>
  <si>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</si>
  <si>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</si>
  <si>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</si>
  <si>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</si>
  <si>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</si>
  <si>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</si>
  <si>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</si>
  <si>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</si>
  <si>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</si>
  <si>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</si>
  <si>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</si>
  <si>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</si>
  <si>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</si>
  <si>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</si>
  <si>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</si>
  <si>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</si>
  <si>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</si>
  <si>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</si>
  <si>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</si>
  <si>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</si>
  <si>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</si>
  <si>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</si>
  <si>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</si>
  <si>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</si>
  <si>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</si>
  <si>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</si>
  <si>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</si>
  <si>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</si>
  <si>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</si>
  <si>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</si>
  <si>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</si>
  <si>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</si>
  <si>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</si>
  <si>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</si>
  <si>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</si>
  <si>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</si>
  <si>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</si>
  <si>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</si>
  <si>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</si>
  <si>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</si>
  <si>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</si>
  <si>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</si>
  <si>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</si>
  <si>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</si>
  <si>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</si>
  <si>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</si>
  <si>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</si>
  <si>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</si>
  <si>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</si>
  <si>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</si>
  <si>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</si>
  <si>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</si>
  <si>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</si>
  <si>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</si>
  <si>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</si>
  <si>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</si>
  <si>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</si>
  <si>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</si>
  <si>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</si>
  <si>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</si>
  <si>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</si>
  <si>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</si>
  <si>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</si>
  <si>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</si>
  <si>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</si>
  <si>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</si>
  <si>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</si>
  <si>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</si>
  <si>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</si>
  <si>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</si>
  <si>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</si>
  <si>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</si>
  <si>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</si>
  <si>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</si>
  <si>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</si>
  <si>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</si>
  <si>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</si>
  <si>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</si>
  <si>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</si>
  <si>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</si>
  <si>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</si>
  <si>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</si>
  <si>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</si>
  <si>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</si>
  <si>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</si>
  <si>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</si>
  <si>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</si>
  <si>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</si>
  <si>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</si>
  <si>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</si>
  <si>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</si>
  <si>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</si>
  <si>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</si>
  <si>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</si>
  <si>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</si>
  <si>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</si>
  <si>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</si>
  <si>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</si>
  <si>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</si>
  <si>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</si>
  <si>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</si>
  <si>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</si>
  <si>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</si>
  <si>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</si>
  <si>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</si>
  <si>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</si>
  <si>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</si>
  <si>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</si>
  <si>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</si>
  <si>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</si>
  <si>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</si>
  <si>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</si>
  <si>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</si>
  <si>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</si>
  <si>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</si>
  <si>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</si>
  <si>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</si>
  <si>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</si>
  <si>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</si>
  <si>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</si>
  <si>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</si>
  <si>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</si>
  <si>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</si>
  <si>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</si>
  <si>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</si>
  <si>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</si>
  <si>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</si>
  <si>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</si>
  <si>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</si>
  <si>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</si>
  <si>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</si>
  <si>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</si>
  <si>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Contador CRC Nº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</si>
</sst>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1" sqref="B1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5" t="s">
        <v>94</v>
      </c>
      <c r="E3" s="205"/>
      <c r="F3" s="205"/>
      <c r="G3" s="205"/>
      <c r="H3" s="205"/>
      <c r="I3" s="205"/>
      <c r="J3" s="205"/>
      <c r="K3" s="205"/>
      <c r="L3" s="205"/>
      <c r="M3" s="205"/>
      <c r="N3" s="85"/>
    </row>
    <row r="4" spans="1:14" ht="17.25" customHeight="1">
      <c r="A4" s="85"/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5"/>
    </row>
    <row r="5" spans="1:14" ht="20.25" customHeight="1">
      <c r="A5" s="85"/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7" t="s">
        <v>783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85"/>
    </row>
    <row r="8" spans="1:14" ht="18.75" customHeight="1">
      <c r="A8" s="85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5"/>
    </row>
    <row r="9" spans="1:14" ht="24.75" customHeight="1">
      <c r="A9" s="85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6" t="s">
        <v>462</v>
      </c>
      <c r="C11" s="207"/>
      <c r="D11" s="207"/>
      <c r="E11" s="207"/>
      <c r="F11" s="186"/>
      <c r="G11" s="85"/>
      <c r="H11" s="206" t="s">
        <v>0</v>
      </c>
      <c r="I11" s="207"/>
      <c r="J11" s="207"/>
      <c r="K11" s="207"/>
      <c r="L11" s="207"/>
      <c r="M11" s="186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6" t="s">
        <v>476</v>
      </c>
      <c r="I18" s="197"/>
      <c r="J18" s="197"/>
      <c r="K18" s="197"/>
      <c r="L18" s="197"/>
      <c r="M18" s="198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199"/>
      <c r="I19" s="200"/>
      <c r="J19" s="200"/>
      <c r="K19" s="200"/>
      <c r="L19" s="200"/>
      <c r="M19" s="201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2"/>
      <c r="I20" s="203"/>
      <c r="J20" s="203"/>
      <c r="K20" s="203"/>
      <c r="L20" s="203"/>
      <c r="M20" s="204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5" t="s">
        <v>94</v>
      </c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7.25" customHeight="1"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 ht="20.25" customHeight="1"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7" t="s">
        <v>464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3" ht="18.7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2:13" ht="24.75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ht="3.75" customHeight="1"/>
    <row r="11" spans="2:13" ht="16.5" customHeight="1">
      <c r="B11" s="188" t="s">
        <v>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332</v>
      </c>
      <c r="AD6" t="str">
        <f>LOOKUP(AC6,CAD!C9:C658,CAD!D9:D658)</f>
        <v>MARTINOPOLIS</v>
      </c>
      <c r="AG6" t="s">
        <v>103</v>
      </c>
      <c r="AH6">
        <v>6</v>
      </c>
      <c r="AJ6">
        <f>AH6*2</f>
        <v>12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2</v>
      </c>
      <c r="AM8">
        <v>2</v>
      </c>
      <c r="AN8" t="s">
        <v>95</v>
      </c>
      <c r="AO8" t="str">
        <f aca="true" t="shared" si="0" ref="AO8:AO18">LOOKUP(AL8,$AM$7:$AM$18,$AN$7:$AN$18)</f>
        <v>FEVEREIRO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96</v>
      </c>
      <c r="AO10" t="str">
        <f t="shared" si="0"/>
        <v>ABRIL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97</v>
      </c>
      <c r="AO12" t="str">
        <f t="shared" si="0"/>
        <v>JUNHO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98</v>
      </c>
      <c r="AO14" t="str">
        <f t="shared" si="0"/>
        <v>AGOSTO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99</v>
      </c>
      <c r="AO16" t="str">
        <f t="shared" si="0"/>
        <v>OUTUBRO</v>
      </c>
    </row>
    <row r="17" spans="32:41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</row>
    <row r="18" spans="32:41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100</v>
      </c>
      <c r="AO18" t="str">
        <f t="shared" si="0"/>
        <v>DEZEMBRO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7" t="s">
        <v>31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9.5" customHeight="1">
      <c r="A2" s="218" t="s">
        <v>32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MARTINOPOLIS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3º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19" t="s">
        <v>34</v>
      </c>
      <c r="D10" s="219"/>
      <c r="E10" s="219" t="s">
        <v>35</v>
      </c>
      <c r="F10" s="219"/>
      <c r="G10" s="219" t="s">
        <v>36</v>
      </c>
      <c r="H10" s="219"/>
      <c r="I10" s="219" t="s">
        <v>37</v>
      </c>
      <c r="J10" s="219"/>
    </row>
    <row r="11" spans="1:10" ht="19.5" customHeight="1">
      <c r="A11" s="195" t="s">
        <v>19</v>
      </c>
      <c r="B11" s="185"/>
      <c r="C11" s="221">
        <v>24504311.45</v>
      </c>
      <c r="D11" s="221"/>
      <c r="E11" s="221">
        <v>26007264.03</v>
      </c>
      <c r="F11" s="221"/>
      <c r="G11" s="221">
        <v>26251257.56</v>
      </c>
      <c r="H11" s="221"/>
      <c r="I11" s="221">
        <v>27341190.84</v>
      </c>
      <c r="J11" s="221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404675.29</v>
      </c>
      <c r="D14" s="146">
        <f>IF(C$11&gt;0,IF(C$14&gt;0,C14/C$11*100,""),"")</f>
        <v>1.651445260258476</v>
      </c>
      <c r="E14" s="152">
        <v>393558.36</v>
      </c>
      <c r="F14" s="146">
        <f>IF(E$11&gt;0,IF(E$14&gt;0,E14/E$11*100,""),"")</f>
        <v>1.513263215792407</v>
      </c>
      <c r="G14" s="152">
        <v>378763.95</v>
      </c>
      <c r="H14" s="146">
        <f>IF(G$11&gt;0,IF(G$14&gt;0,G14/G$11*100,""),"")</f>
        <v>1.4428411634539615</v>
      </c>
      <c r="I14" s="152">
        <v>354694.21</v>
      </c>
      <c r="J14" s="146">
        <f>IF(I$11&gt;0,IF(I$14&gt;0,I14/I$11*100,""),"")</f>
        <v>1.2972888126038917</v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1482414.04971</v>
      </c>
      <c r="F15" s="149">
        <f>IF(E$11&gt;0,IF(E14&gt;0,E15/E$11*100,""),"")</f>
        <v>5.699999999999999</v>
      </c>
      <c r="G15" s="148">
        <f>IF(G14&gt;0,0.95*0.06*G11,"")</f>
        <v>1496321.6809199997</v>
      </c>
      <c r="H15" s="149">
        <f>IF(G$11&gt;0,IF(G14&gt;0,G15/G$11*100,""),"")</f>
        <v>5.699999999999999</v>
      </c>
      <c r="I15" s="148">
        <f>IF(I14&gt;0,0.95*0.06*I11,"")</f>
        <v>1558447.8778799998</v>
      </c>
      <c r="J15" s="149">
        <f>IF(I$11&gt;0,IF(I14&gt;0,I15/I$11*100,""),"")</f>
        <v>5.699999999999999</v>
      </c>
    </row>
    <row r="16" spans="1:10" ht="19.5" customHeight="1">
      <c r="A16" s="29" t="s">
        <v>41</v>
      </c>
      <c r="B16" s="30"/>
      <c r="C16" s="148">
        <f>IF(C11&gt;0,IF(C14&gt;0,0.06*C11,""),"")</f>
        <v>1470258.687</v>
      </c>
      <c r="D16" s="146">
        <f>IF(C$11&gt;0,IF(C$14&gt;0,C16/C$11*100,""),"")</f>
        <v>6</v>
      </c>
      <c r="E16" s="148">
        <f>IF(E11&gt;0,IF(E14&gt;0,0.06*E11,""),"")</f>
        <v>1560435.8418</v>
      </c>
      <c r="F16" s="146">
        <f>IF(E$11&gt;0,IF(E$14&gt;0,E16/E$11*100,""),"")</f>
        <v>6</v>
      </c>
      <c r="G16" s="148">
        <f>IF(G11&gt;0,IF(G14&gt;0,0.06*G11,""),"")</f>
        <v>1575075.4536</v>
      </c>
      <c r="H16" s="146">
        <f>IF(G$11&gt;0,IF(G$14&gt;0,G16/G$11*100,""),"")</f>
        <v>6</v>
      </c>
      <c r="I16" s="148">
        <f>IF(I11&gt;0,IF(I14&gt;0,0.06*I11,""),"")</f>
        <v>1640471.4504</v>
      </c>
      <c r="J16" s="146">
        <f>IF(I$11&gt;0,IF(I$14&gt;0,I16/I$11*100,""),"")</f>
        <v>6</v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  <v>0</v>
      </c>
      <c r="J17" s="146">
        <f>IF(I$11&gt;0,IF(I$14&gt;0,I17/I$11*100,""),"")</f>
        <v>0</v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2"/>
      <c r="B20" s="193"/>
      <c r="C20" s="193"/>
      <c r="D20" s="193"/>
      <c r="E20" s="193"/>
      <c r="F20" s="193"/>
      <c r="G20" s="193"/>
      <c r="H20" s="193"/>
      <c r="I20" s="193"/>
      <c r="J20" s="194"/>
    </row>
    <row r="21" spans="1:10" ht="19.5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4"/>
    </row>
    <row r="22" spans="1:10" ht="19.5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4"/>
    </row>
    <row r="23" spans="1:10" ht="19.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4"/>
    </row>
    <row r="24" spans="1:10" ht="19.5" customHeight="1">
      <c r="A24" s="192" t="s">
        <v>25</v>
      </c>
      <c r="B24" s="193"/>
      <c r="C24" s="193"/>
      <c r="D24" s="193"/>
      <c r="E24" s="193"/>
      <c r="F24" s="193"/>
      <c r="G24" s="193"/>
      <c r="H24" s="193"/>
      <c r="I24" s="193"/>
      <c r="J24" s="194"/>
    </row>
    <row r="25" spans="1:10" ht="19.5" customHeight="1">
      <c r="A25" s="192" t="s">
        <v>25</v>
      </c>
      <c r="B25" s="193"/>
      <c r="C25" s="193"/>
      <c r="D25" s="193"/>
      <c r="E25" s="193"/>
      <c r="F25" s="193"/>
      <c r="G25" s="193"/>
      <c r="H25" s="193"/>
      <c r="I25" s="193"/>
      <c r="J25" s="194"/>
    </row>
    <row r="26" spans="1:10" ht="19.5" customHeight="1">
      <c r="A26" s="192" t="s">
        <v>25</v>
      </c>
      <c r="B26" s="193"/>
      <c r="C26" s="193"/>
      <c r="D26" s="193"/>
      <c r="E26" s="193"/>
      <c r="F26" s="193"/>
      <c r="G26" s="193"/>
      <c r="H26" s="193"/>
      <c r="I26" s="193"/>
      <c r="J26" s="194"/>
    </row>
    <row r="27" spans="1:10" ht="19.5" customHeight="1">
      <c r="A27" s="192" t="s">
        <v>25</v>
      </c>
      <c r="B27" s="193"/>
      <c r="C27" s="193"/>
      <c r="D27" s="193"/>
      <c r="E27" s="193"/>
      <c r="F27" s="193"/>
      <c r="G27" s="193"/>
      <c r="H27" s="193"/>
      <c r="I27" s="193"/>
      <c r="J27" s="194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19" t="s">
        <v>29</v>
      </c>
      <c r="D31" s="219"/>
      <c r="F31" s="195" t="s">
        <v>45</v>
      </c>
      <c r="G31" s="184"/>
      <c r="H31" s="185"/>
      <c r="I31" s="211" t="s">
        <v>29</v>
      </c>
      <c r="J31" s="212"/>
    </row>
    <row r="32" spans="1:10" ht="19.5" customHeight="1">
      <c r="A32" s="208" t="s">
        <v>46</v>
      </c>
      <c r="B32" s="210"/>
      <c r="C32" s="220"/>
      <c r="D32" s="220"/>
      <c r="F32" s="208" t="s">
        <v>47</v>
      </c>
      <c r="G32" s="209"/>
      <c r="H32" s="210"/>
      <c r="I32" s="214"/>
      <c r="J32" s="215"/>
    </row>
    <row r="33" spans="1:10" ht="19.5" customHeight="1">
      <c r="A33" s="208" t="s">
        <v>48</v>
      </c>
      <c r="B33" s="210"/>
      <c r="C33" s="220"/>
      <c r="D33" s="220"/>
      <c r="F33" s="208" t="s">
        <v>49</v>
      </c>
      <c r="G33" s="209"/>
      <c r="H33" s="210"/>
      <c r="I33" s="214"/>
      <c r="J33" s="215"/>
    </row>
    <row r="34" spans="1:10" ht="19.5" customHeight="1">
      <c r="A34" s="208" t="s">
        <v>50</v>
      </c>
      <c r="B34" s="210"/>
      <c r="C34" s="220"/>
      <c r="D34" s="220"/>
      <c r="F34" s="195" t="s">
        <v>51</v>
      </c>
      <c r="G34" s="184"/>
      <c r="H34" s="185"/>
      <c r="I34" s="225">
        <f>I32+I33</f>
        <v>0</v>
      </c>
      <c r="J34" s="226"/>
    </row>
    <row r="35" spans="1:10" ht="19.5" customHeight="1">
      <c r="A35" s="208" t="s">
        <v>52</v>
      </c>
      <c r="B35" s="210"/>
      <c r="C35" s="220"/>
      <c r="D35" s="220"/>
      <c r="F35" s="41"/>
      <c r="G35" s="41"/>
      <c r="H35" s="41"/>
      <c r="I35" s="41"/>
      <c r="J35" s="41"/>
    </row>
    <row r="36" spans="1:10" ht="19.5" customHeight="1">
      <c r="A36" s="195" t="s">
        <v>53</v>
      </c>
      <c r="B36" s="185"/>
      <c r="C36" s="213">
        <f>SUM(C32:D35)</f>
        <v>0</v>
      </c>
      <c r="D36" s="213"/>
      <c r="F36" s="227" t="s">
        <v>780</v>
      </c>
      <c r="G36" s="227"/>
      <c r="H36" s="227"/>
      <c r="I36" s="216" t="s">
        <v>29</v>
      </c>
      <c r="J36" s="216" t="s">
        <v>54</v>
      </c>
    </row>
    <row r="37" spans="1:10" ht="19.5" customHeight="1">
      <c r="A37" s="195" t="s">
        <v>55</v>
      </c>
      <c r="B37" s="185"/>
      <c r="C37" s="222"/>
      <c r="D37" s="222"/>
      <c r="F37" s="227"/>
      <c r="G37" s="227"/>
      <c r="H37" s="227"/>
      <c r="I37" s="216"/>
      <c r="J37" s="216"/>
    </row>
    <row r="38" spans="1:10" ht="19.5" customHeight="1">
      <c r="A38" s="48" t="s">
        <v>480</v>
      </c>
      <c r="B38" s="36"/>
      <c r="C38" s="220"/>
      <c r="D38" s="220"/>
      <c r="F38" s="228" t="s">
        <v>56</v>
      </c>
      <c r="G38" s="228"/>
      <c r="H38" s="228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3">
        <f>C36-C38</f>
        <v>0</v>
      </c>
      <c r="D39" s="213"/>
      <c r="F39" s="228" t="s">
        <v>58</v>
      </c>
      <c r="G39" s="228"/>
      <c r="H39" s="228"/>
      <c r="I39" s="172"/>
      <c r="J39" s="172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0" t="s">
        <v>59</v>
      </c>
      <c r="B41" s="230"/>
      <c r="C41" s="230"/>
      <c r="D41" s="230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29"/>
      <c r="B43" s="229"/>
      <c r="C43" s="229"/>
      <c r="D43" s="229"/>
      <c r="E43" s="175"/>
      <c r="F43" s="223"/>
      <c r="G43" s="223"/>
      <c r="H43" s="223"/>
      <c r="I43" s="223"/>
      <c r="J43" s="223"/>
    </row>
    <row r="44" spans="1:10" ht="15.75">
      <c r="A44" s="231" t="s">
        <v>466</v>
      </c>
      <c r="B44" s="231"/>
      <c r="C44" s="231"/>
      <c r="D44" s="231"/>
      <c r="E44" s="175"/>
      <c r="F44" s="224" t="s">
        <v>781</v>
      </c>
      <c r="G44" s="224"/>
      <c r="H44" s="224"/>
      <c r="I44" s="224"/>
      <c r="J44" s="224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29"/>
      <c r="B46" s="229"/>
      <c r="C46" s="229"/>
      <c r="D46" s="229"/>
      <c r="E46" s="176"/>
      <c r="F46" s="176"/>
      <c r="G46" s="175"/>
      <c r="H46" s="191"/>
      <c r="I46" s="191"/>
      <c r="J46" s="191"/>
    </row>
    <row r="47" spans="1:10" ht="15.75">
      <c r="A47" s="224" t="s">
        <v>26</v>
      </c>
      <c r="B47" s="224"/>
      <c r="C47" s="224"/>
      <c r="D47" s="224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tabSelected="1" zoomScale="75" zoomScaleNormal="75" workbookViewId="0" topLeftCell="A1">
      <selection activeCell="K6" sqref="K6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7" t="s">
        <v>31</v>
      </c>
      <c r="B1" s="217"/>
      <c r="C1" s="217"/>
      <c r="D1" s="217"/>
      <c r="E1" s="217"/>
      <c r="F1" s="217"/>
      <c r="G1" s="217"/>
    </row>
    <row r="2" spans="1:7" ht="19.5" customHeight="1">
      <c r="A2" s="218" t="s">
        <v>32</v>
      </c>
      <c r="B2" s="218"/>
      <c r="C2" s="218"/>
      <c r="D2" s="218"/>
      <c r="E2" s="218"/>
      <c r="F2" s="218"/>
      <c r="G2" s="218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MARTINOPOLIS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8"/>
      <c r="B10" s="239"/>
      <c r="C10" s="240"/>
      <c r="D10" s="219" t="s">
        <v>17</v>
      </c>
      <c r="E10" s="219"/>
      <c r="F10" s="219" t="str">
        <f>COM!AG21</f>
        <v>3º QUADRIMESTRE</v>
      </c>
      <c r="G10" s="219"/>
    </row>
    <row r="11" spans="1:7" ht="19.5" customHeight="1">
      <c r="A11" s="195" t="s">
        <v>18</v>
      </c>
      <c r="B11" s="184"/>
      <c r="C11" s="185"/>
      <c r="D11" s="243">
        <f>'mod 10  3q'!C11</f>
        <v>24504311.45</v>
      </c>
      <c r="E11" s="244"/>
      <c r="F11" s="241">
        <f>LOOKUP(F13,'mod 10  3q'!E13:I13,'mod 10  3q'!E11:I11)</f>
        <v>27341190.84</v>
      </c>
      <c r="G11" s="242"/>
    </row>
    <row r="12" spans="1:7" ht="19.5" customHeight="1">
      <c r="A12" s="208"/>
      <c r="B12" s="209"/>
      <c r="C12" s="210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195" t="s">
        <v>39</v>
      </c>
      <c r="B14" s="184"/>
      <c r="C14" s="185"/>
      <c r="D14" s="145">
        <f>'mod 10  3q'!C14</f>
        <v>404675.29</v>
      </c>
      <c r="E14" s="146">
        <f>'mod 10  3q'!D14</f>
        <v>1.651445260258476</v>
      </c>
      <c r="F14" s="145">
        <f>LOOKUP($F$13,'mod 10  3q'!$E$13:$J$13,'mod 10  3q'!E14:J14)</f>
        <v>354694.21</v>
      </c>
      <c r="G14" s="146">
        <f>LOOKUP($G$13,'mod 10  3q'!$E$13:$J$13,'mod 10  3q'!E14:J14)</f>
        <v>1.2972888126038917</v>
      </c>
    </row>
    <row r="15" spans="1:7" ht="19.5" customHeight="1">
      <c r="A15" s="208" t="s">
        <v>40</v>
      </c>
      <c r="B15" s="209"/>
      <c r="C15" s="210"/>
      <c r="D15" s="147"/>
      <c r="E15" s="147"/>
      <c r="F15" s="148">
        <f>LOOKUP($F$13,'mod 10  3q'!$E$13:$J$13,'mod 10  3q'!E15:J15)</f>
        <v>1558447.8778799998</v>
      </c>
      <c r="G15" s="149">
        <f>LOOKUP($G$13,'mod 10  3q'!$E$13:$J$13,'mod 10  3q'!E15:J15)</f>
        <v>5.699999999999999</v>
      </c>
    </row>
    <row r="16" spans="1:7" ht="19.5" customHeight="1">
      <c r="A16" s="208" t="s">
        <v>41</v>
      </c>
      <c r="B16" s="209"/>
      <c r="C16" s="210"/>
      <c r="D16" s="148">
        <f>'mod 10  3q'!C16</f>
        <v>1470258.687</v>
      </c>
      <c r="E16" s="149">
        <f>'mod 10  3q'!D16</f>
        <v>6</v>
      </c>
      <c r="F16" s="148">
        <f>LOOKUP($F$13,'mod 10  3q'!$E$13:$J$13,'mod 10  3q'!E16:J16)</f>
        <v>1640471.4504</v>
      </c>
      <c r="G16" s="149">
        <f>LOOKUP($G$13,'mod 10  3q'!$E$13:$J$13,'mod 10  3q'!E16:J16)</f>
        <v>6</v>
      </c>
    </row>
    <row r="17" spans="1:7" ht="19.5" customHeight="1">
      <c r="A17" s="208" t="s">
        <v>42</v>
      </c>
      <c r="B17" s="209"/>
      <c r="C17" s="210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5">
        <f>'mod 10  3q'!A20:J20</f>
        <v>0</v>
      </c>
      <c r="B20" s="236"/>
      <c r="C20" s="236"/>
      <c r="D20" s="236"/>
      <c r="E20" s="236"/>
      <c r="F20" s="236"/>
      <c r="G20" s="237"/>
    </row>
    <row r="21" spans="1:7" ht="19.5" customHeight="1">
      <c r="A21" s="235">
        <f>'mod 10  3q'!A21:J21</f>
        <v>0</v>
      </c>
      <c r="B21" s="236"/>
      <c r="C21" s="236"/>
      <c r="D21" s="236"/>
      <c r="E21" s="236"/>
      <c r="F21" s="236"/>
      <c r="G21" s="237"/>
    </row>
    <row r="22" spans="1:7" ht="19.5" customHeight="1">
      <c r="A22" s="235">
        <f>'mod 10  3q'!A22:J22</f>
        <v>0</v>
      </c>
      <c r="B22" s="236"/>
      <c r="C22" s="236"/>
      <c r="D22" s="236"/>
      <c r="E22" s="236"/>
      <c r="F22" s="236"/>
      <c r="G22" s="237"/>
    </row>
    <row r="23" spans="1:8" ht="19.5" customHeight="1">
      <c r="A23" s="235">
        <f>'mod 10  3q'!A23:J23</f>
        <v>0</v>
      </c>
      <c r="B23" s="236"/>
      <c r="C23" s="236"/>
      <c r="D23" s="236"/>
      <c r="E23" s="236"/>
      <c r="F23" s="236"/>
      <c r="G23" s="237"/>
      <c r="H23" s="51"/>
    </row>
    <row r="24" spans="1:7" ht="19.5" customHeight="1">
      <c r="A24" s="235" t="str">
        <f>'mod 10  3q'!A24:J24</f>
        <v> </v>
      </c>
      <c r="B24" s="236"/>
      <c r="C24" s="236"/>
      <c r="D24" s="236"/>
      <c r="E24" s="236"/>
      <c r="F24" s="236"/>
      <c r="G24" s="237"/>
    </row>
    <row r="25" spans="1:7" ht="19.5" customHeight="1">
      <c r="A25" s="235" t="str">
        <f>'mod 10  3q'!A25:J25</f>
        <v> </v>
      </c>
      <c r="B25" s="236"/>
      <c r="C25" s="236"/>
      <c r="D25" s="236"/>
      <c r="E25" s="236"/>
      <c r="F25" s="236"/>
      <c r="G25" s="237"/>
    </row>
    <row r="26" spans="1:7" ht="19.5" customHeight="1">
      <c r="A26" s="235" t="str">
        <f>'mod 10  3q'!A26:J26</f>
        <v> </v>
      </c>
      <c r="B26" s="236"/>
      <c r="C26" s="236"/>
      <c r="D26" s="236"/>
      <c r="E26" s="236"/>
      <c r="F26" s="236"/>
      <c r="G26" s="237"/>
    </row>
    <row r="27" spans="1:7" ht="19.5" customHeight="1">
      <c r="A27" s="235" t="str">
        <f>'mod 10  3q'!A27:J27</f>
        <v> </v>
      </c>
      <c r="B27" s="236"/>
      <c r="C27" s="236"/>
      <c r="D27" s="236"/>
      <c r="E27" s="236"/>
      <c r="F27" s="236"/>
      <c r="G27" s="237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11" t="s">
        <v>29</v>
      </c>
      <c r="G31" s="212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32">
        <f>'mod 10  3q'!I32</f>
        <v>0</v>
      </c>
      <c r="G32" s="233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32">
        <f>'mod 10  3q'!I33</f>
        <v>0</v>
      </c>
      <c r="G33" s="233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5">
        <f>'mod 10  3q'!I34</f>
        <v>0</v>
      </c>
      <c r="G34" s="226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7" t="s">
        <v>780</v>
      </c>
      <c r="E36" s="227"/>
      <c r="F36" s="227" t="s">
        <v>29</v>
      </c>
      <c r="G36" s="227" t="s">
        <v>54</v>
      </c>
      <c r="H36"/>
    </row>
    <row r="37" spans="1:8" ht="19.5" customHeight="1">
      <c r="A37" s="136" t="s">
        <v>55</v>
      </c>
      <c r="B37" s="138"/>
      <c r="C37"/>
      <c r="D37" s="227"/>
      <c r="E37" s="227"/>
      <c r="F37" s="227"/>
      <c r="G37" s="227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  <v>0</v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5" t="str">
        <f>+'mod 10  3q'!A41</f>
        <v>Local, data</v>
      </c>
      <c r="B41" s="245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4">
        <f>IF('mod 10  3q'!A43:D43&gt;0,'mod 10  3q'!A43:D43,"")</f>
      </c>
      <c r="B43" s="234"/>
      <c r="C43" s="179"/>
      <c r="D43" s="234">
        <f>IF('mod 10  3q'!F43&gt;0,'mod 10  3q'!F43,"")</f>
      </c>
      <c r="E43" s="234"/>
      <c r="F43" s="234"/>
      <c r="G43" s="234"/>
      <c r="H43" s="175"/>
    </row>
    <row r="44" spans="1:8" ht="15.75">
      <c r="A44" s="231" t="s">
        <v>466</v>
      </c>
      <c r="B44" s="231"/>
      <c r="C44" s="176"/>
      <c r="D44" s="224" t="s">
        <v>782</v>
      </c>
      <c r="E44" s="224"/>
      <c r="F44" s="224"/>
      <c r="G44" s="224"/>
      <c r="H44" s="180"/>
    </row>
    <row r="45" spans="1:8" ht="15.75">
      <c r="A45" s="177"/>
      <c r="B45" s="175"/>
      <c r="C45" s="177"/>
      <c r="D45" s="177"/>
      <c r="E45" s="191"/>
      <c r="F45" s="191"/>
      <c r="G45" s="191"/>
      <c r="H45" s="191"/>
    </row>
    <row r="46" spans="1:8" ht="15.75">
      <c r="A46" s="234">
        <f>IF('mod 10  3q'!A46:D46&gt;0,'mod 10  3q'!A46:D46,"")</f>
      </c>
      <c r="B46" s="234"/>
      <c r="C46" s="175"/>
      <c r="D46" s="175"/>
      <c r="E46" s="175"/>
      <c r="F46" s="175"/>
      <c r="G46" s="175"/>
      <c r="H46" s="175"/>
    </row>
    <row r="47" spans="1:8" ht="15.75">
      <c r="A47" s="224" t="s">
        <v>26</v>
      </c>
      <c r="B47" s="224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8" t="s">
        <v>472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249" t="s">
        <v>473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ht="16.5">
      <c r="A5" s="161" t="str">
        <f>'mod 10  3q'!A4</f>
        <v>MUNICÍPIO DE MARTINOPOLIS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3º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1" t="s">
        <v>60</v>
      </c>
      <c r="B9" s="246" t="str">
        <f>COM!AO7</f>
        <v>JANEIRO</v>
      </c>
      <c r="C9" s="246" t="str">
        <f>COM!AO8</f>
        <v>FEVEREIRO</v>
      </c>
      <c r="D9" s="246" t="str">
        <f>COM!AO9</f>
        <v>MARÇO</v>
      </c>
      <c r="E9" s="246" t="str">
        <f>COM!AO10</f>
        <v>ABRIL</v>
      </c>
      <c r="F9" s="246" t="str">
        <f>COM!AO11</f>
        <v>MAIO</v>
      </c>
      <c r="G9" s="246" t="str">
        <f>COM!AO12</f>
        <v>JUNHO</v>
      </c>
      <c r="H9" s="246" t="str">
        <f>COM!AO13</f>
        <v>JULHO</v>
      </c>
      <c r="I9" s="246" t="str">
        <f>COM!AO14</f>
        <v>AGOSTO</v>
      </c>
      <c r="J9" s="246" t="str">
        <f>COM!AO15</f>
        <v>SETEMBRO</v>
      </c>
      <c r="K9" s="246" t="str">
        <f>COM!AO16</f>
        <v>OUTUBRO</v>
      </c>
      <c r="L9" s="246" t="str">
        <f>COM!AO17</f>
        <v>NOVEMBRO</v>
      </c>
      <c r="M9" s="246" t="str">
        <f>"MÊS REF.: "&amp;COM!AO18</f>
        <v>MÊS REF.: DEZEMBRO</v>
      </c>
      <c r="N9" s="250" t="s">
        <v>477</v>
      </c>
    </row>
    <row r="10" spans="1:14" ht="15.75">
      <c r="A10" s="251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50"/>
    </row>
    <row r="11" spans="1:14" ht="15.75">
      <c r="A11" s="157" t="s">
        <v>61</v>
      </c>
      <c r="B11" s="153">
        <v>23742.64</v>
      </c>
      <c r="C11" s="153">
        <v>23742.64</v>
      </c>
      <c r="D11" s="153">
        <v>29074.27</v>
      </c>
      <c r="E11" s="153">
        <v>23742.64</v>
      </c>
      <c r="F11" s="153">
        <v>24392.31</v>
      </c>
      <c r="G11" s="153">
        <v>23325.27</v>
      </c>
      <c r="H11" s="153">
        <v>24102.21</v>
      </c>
      <c r="I11" s="153">
        <v>23742.64</v>
      </c>
      <c r="J11" s="153"/>
      <c r="K11" s="153">
        <v>47485.28</v>
      </c>
      <c r="L11" s="153">
        <v>26431.72</v>
      </c>
      <c r="M11" s="153">
        <v>23742.64</v>
      </c>
      <c r="N11" s="154">
        <f>SUM(B11:M11)</f>
        <v>293524.26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/>
      <c r="C13" s="153">
        <v>9971.88</v>
      </c>
      <c r="D13" s="153">
        <v>5082.38</v>
      </c>
      <c r="E13" s="153">
        <v>4985.94</v>
      </c>
      <c r="F13" s="153">
        <v>4985.94</v>
      </c>
      <c r="G13" s="153">
        <v>4898.3</v>
      </c>
      <c r="H13" s="153"/>
      <c r="I13" s="153">
        <v>9997.06</v>
      </c>
      <c r="J13" s="153"/>
      <c r="K13" s="153">
        <v>4985.94</v>
      </c>
      <c r="L13" s="153">
        <v>11276.57</v>
      </c>
      <c r="M13" s="153">
        <v>4985.94</v>
      </c>
      <c r="N13" s="154">
        <f t="shared" si="0"/>
        <v>61169.95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>
        <f t="shared" si="0"/>
        <v>0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23742.64</v>
      </c>
      <c r="C19" s="154">
        <f aca="true" t="shared" si="1" ref="C19:M19">SUM(C11:C18)</f>
        <v>33714.52</v>
      </c>
      <c r="D19" s="154">
        <f t="shared" si="1"/>
        <v>34156.65</v>
      </c>
      <c r="E19" s="154">
        <f t="shared" si="1"/>
        <v>28728.579999999998</v>
      </c>
      <c r="F19" s="154">
        <f t="shared" si="1"/>
        <v>29378.25</v>
      </c>
      <c r="G19" s="154">
        <f t="shared" si="1"/>
        <v>28223.57</v>
      </c>
      <c r="H19" s="154">
        <f t="shared" si="1"/>
        <v>24102.21</v>
      </c>
      <c r="I19" s="154">
        <f t="shared" si="1"/>
        <v>33739.7</v>
      </c>
      <c r="J19" s="154">
        <f t="shared" si="1"/>
        <v>0</v>
      </c>
      <c r="K19" s="154">
        <f t="shared" si="1"/>
        <v>52471.22</v>
      </c>
      <c r="L19" s="154">
        <f t="shared" si="1"/>
        <v>37708.29</v>
      </c>
      <c r="M19" s="154">
        <f t="shared" si="1"/>
        <v>28728.579999999998</v>
      </c>
      <c r="N19" s="154">
        <f t="shared" si="0"/>
        <v>354694.20999999996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23742.64</v>
      </c>
      <c r="C27" s="154">
        <f aca="true" t="shared" si="3" ref="C27:M27">C19-C26</f>
        <v>33714.52</v>
      </c>
      <c r="D27" s="154">
        <f t="shared" si="3"/>
        <v>34156.65</v>
      </c>
      <c r="E27" s="154">
        <f t="shared" si="3"/>
        <v>28728.579999999998</v>
      </c>
      <c r="F27" s="154">
        <f t="shared" si="3"/>
        <v>29378.25</v>
      </c>
      <c r="G27" s="154">
        <f t="shared" si="3"/>
        <v>28223.57</v>
      </c>
      <c r="H27" s="154">
        <f t="shared" si="3"/>
        <v>24102.21</v>
      </c>
      <c r="I27" s="154">
        <f t="shared" si="3"/>
        <v>33739.7</v>
      </c>
      <c r="J27" s="154">
        <f t="shared" si="3"/>
        <v>0</v>
      </c>
      <c r="K27" s="154">
        <f t="shared" si="3"/>
        <v>52471.22</v>
      </c>
      <c r="L27" s="154">
        <f t="shared" si="3"/>
        <v>37708.29</v>
      </c>
      <c r="M27" s="154">
        <f t="shared" si="3"/>
        <v>28728.579999999998</v>
      </c>
      <c r="N27" s="154">
        <f t="shared" si="0"/>
        <v>354694.20999999996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7" t="s">
        <v>466</v>
      </c>
      <c r="C31" s="247"/>
      <c r="D31" s="247"/>
      <c r="E31" s="1"/>
      <c r="F31" s="247" t="s">
        <v>784</v>
      </c>
      <c r="G31" s="247"/>
      <c r="H31" s="247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2" t="s">
        <v>78</v>
      </c>
      <c r="B1" s="252"/>
      <c r="C1" s="252"/>
      <c r="D1" s="252"/>
    </row>
    <row r="2" spans="1:4" ht="23.25" customHeight="1">
      <c r="A2" s="252"/>
      <c r="B2" s="252"/>
      <c r="C2" s="252"/>
      <c r="D2" s="252"/>
    </row>
    <row r="3" spans="1:4" ht="15.75">
      <c r="A3" s="253" t="s">
        <v>69</v>
      </c>
      <c r="B3" s="253"/>
      <c r="C3" s="253"/>
      <c r="D3" s="253"/>
    </row>
    <row r="4" spans="1:4" ht="15.75">
      <c r="A4" s="253"/>
      <c r="B4" s="253"/>
      <c r="C4" s="253"/>
      <c r="D4" s="253"/>
    </row>
    <row r="6" spans="1:2" ht="15.75">
      <c r="A6" s="39" t="str">
        <f>'mod 10  3q'!A4</f>
        <v>MUNICÍPIO DE MARTINOPOLIS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5" t="s">
        <v>77</v>
      </c>
      <c r="C46" s="255"/>
      <c r="D46" s="50" t="s">
        <v>76</v>
      </c>
    </row>
    <row r="47" spans="1:4" ht="15.75">
      <c r="A47" s="166" t="s">
        <v>467</v>
      </c>
      <c r="B47" s="254" t="s">
        <v>74</v>
      </c>
      <c r="C47" s="254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7" t="s">
        <v>91</v>
      </c>
      <c r="D3" s="257"/>
      <c r="E3" s="257"/>
      <c r="F3" s="257"/>
      <c r="G3" s="257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9" t="s">
        <v>11</v>
      </c>
      <c r="D4" s="249"/>
      <c r="E4" s="249"/>
      <c r="F4" s="249"/>
      <c r="G4" s="249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6" t="s">
        <v>92</v>
      </c>
      <c r="C6" s="256"/>
      <c r="D6" s="256"/>
      <c r="E6" s="256"/>
      <c r="F6" s="256"/>
      <c r="G6" s="256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MARTINOPOLIS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27341190.84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354694.21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354694.20999999996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8" t="str">
        <f>'mod 10  3q'!A41</f>
        <v>Local, data</v>
      </c>
      <c r="C24" s="258"/>
      <c r="D24" s="258"/>
      <c r="E24" s="258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1">
        <f>IF('mod 10  3q'!A43&gt;0,'mod 10  3q'!A43,"")</f>
      </c>
      <c r="C27" s="261"/>
      <c r="D27" s="261"/>
      <c r="E27" s="261"/>
      <c r="F27" s="182"/>
      <c r="G27" s="182"/>
      <c r="J27" s="150"/>
    </row>
    <row r="28" spans="2:10" s="2" customFormat="1" ht="15.75">
      <c r="B28" s="259" t="s">
        <v>466</v>
      </c>
      <c r="C28" s="260"/>
      <c r="D28" s="260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1">
        <f>IF('mod 10  3q'!F43&gt;0,'mod 10  3q'!F43,"")</f>
      </c>
      <c r="C31" s="261"/>
      <c r="D31" s="261"/>
      <c r="E31" s="261"/>
      <c r="F31" s="181"/>
      <c r="G31" s="175"/>
      <c r="J31" s="150"/>
    </row>
    <row r="32" spans="2:10" s="2" customFormat="1" ht="15.75">
      <c r="B32" s="259" t="s">
        <v>93</v>
      </c>
      <c r="C32" s="260"/>
      <c r="D32" s="260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1">
        <f>IF('mod 10  3q'!A46&gt;0,'mod 10  3q'!A46,"")</f>
      </c>
      <c r="C35" s="261"/>
      <c r="D35" s="261"/>
      <c r="E35" s="261"/>
      <c r="F35" s="181"/>
      <c r="G35" s="175"/>
      <c r="J35" s="150"/>
    </row>
    <row r="36" spans="2:10" s="2" customFormat="1" ht="15.75">
      <c r="B36" s="259" t="s">
        <v>26</v>
      </c>
      <c r="C36" s="260"/>
      <c r="D36" s="260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Mariana</cp:lastModifiedBy>
  <cp:lastPrinted>2008-01-22T19:37:01Z</cp:lastPrinted>
  <dcterms:created xsi:type="dcterms:W3CDTF">2001-01-09T19:05:07Z</dcterms:created>
  <dcterms:modified xsi:type="dcterms:W3CDTF">2008-03-18T18:12:18Z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